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F404E4A2-64AF-4174-9469-56F7EDEBF883}" xr6:coauthVersionLast="47" xr6:coauthVersionMax="47" xr10:uidLastSave="{00000000-0000-0000-0000-000000000000}"/>
  <bookViews>
    <workbookView xWindow="28680" yWindow="-120" windowWidth="29040" windowHeight="15720" xr2:uid="{6824FA4C-8BA3-4742-A9CC-5C2E2764EAB5}"/>
  </bookViews>
  <sheets>
    <sheet name="MSFs" sheetId="1" r:id="rId1"/>
  </sheets>
  <definedNames>
    <definedName name="_xlnm._FilterDatabase" localSheetId="0" hidden="1">MSFs!$A$1:$O$12</definedName>
    <definedName name="_xlnm.Print_Area" localSheetId="0">MSFs!$A$1:$P$12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1" l="1"/>
  <c r="E10" i="1"/>
  <c r="E7" i="1"/>
  <c r="K6" i="1"/>
  <c r="E6" i="1"/>
  <c r="E5" i="1"/>
  <c r="K4" i="1"/>
  <c r="E4" i="1"/>
  <c r="K3" i="1"/>
  <c r="E3" i="1"/>
  <c r="K2" i="1"/>
  <c r="E2" i="1"/>
</calcChain>
</file>

<file path=xl/sharedStrings.xml><?xml version="1.0" encoding="utf-8"?>
<sst xmlns="http://schemas.openxmlformats.org/spreadsheetml/2006/main" count="86" uniqueCount="44">
  <si>
    <t>Company</t>
  </si>
  <si>
    <t>Local Unit of Government</t>
  </si>
  <si>
    <t>County</t>
  </si>
  <si>
    <t>Reported Actual Investment</t>
  </si>
  <si>
    <t>Projected Job Creation</t>
  </si>
  <si>
    <t xml:space="preserve">Projected Job
Retention </t>
  </si>
  <si>
    <t>Reported Avg Weekly Wage of Jobs Created</t>
  </si>
  <si>
    <t>% Change in Taxable Value (TV)</t>
  </si>
  <si>
    <t>% Change in SEV</t>
  </si>
  <si>
    <t>First Year Benefits Received</t>
  </si>
  <si>
    <t>Gaines Charter Township</t>
  </si>
  <si>
    <t>Kent</t>
  </si>
  <si>
    <t>City of Midland</t>
  </si>
  <si>
    <t>Midland</t>
  </si>
  <si>
    <t>City of Monroe, Frenchtown Township</t>
  </si>
  <si>
    <t>Monroe</t>
  </si>
  <si>
    <t>Did Not Report</t>
  </si>
  <si>
    <t>Ypsilanti Charter Township</t>
  </si>
  <si>
    <t>Washtenaw</t>
  </si>
  <si>
    <t>Defined by type of investment rather than dollar amount</t>
  </si>
  <si>
    <t>City of Pontiac</t>
  </si>
  <si>
    <t>Oakland</t>
  </si>
  <si>
    <t>City of Romulus</t>
  </si>
  <si>
    <t>Wayne</t>
  </si>
  <si>
    <t>NextEnergy Center</t>
  </si>
  <si>
    <t>City of Detroit</t>
  </si>
  <si>
    <t>Ford Motor Company</t>
  </si>
  <si>
    <t>City of Fremont</t>
  </si>
  <si>
    <t>Newaygo</t>
  </si>
  <si>
    <t>Did Not Report - Company in Default</t>
  </si>
  <si>
    <t>Bedrock Management Services, LLC</t>
  </si>
  <si>
    <t xml:space="preserve">Required Investment </t>
  </si>
  <si>
    <t>Reported Current Jobs</t>
  </si>
  <si>
    <t>Reported Jobs Transferred
to Zone</t>
  </si>
  <si>
    <t>Reported Baseline Jobs at Designation</t>
  </si>
  <si>
    <t>Reported Actual Job Creation</t>
  </si>
  <si>
    <t>Switch, Ltd.</t>
  </si>
  <si>
    <t xml:space="preserve">XALT Energy MI, LLC </t>
  </si>
  <si>
    <t>La-Z-Boy, Inc.</t>
  </si>
  <si>
    <t>American Center for Mobility and Willow Run Arsenal for Democracy Landholdings Limited Partnership</t>
  </si>
  <si>
    <t>Williams International, LLC</t>
  </si>
  <si>
    <t>A123 Systems, LLC</t>
  </si>
  <si>
    <t>Gerber Products Company</t>
  </si>
  <si>
    <t>Sakthi Auto Group USA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</si>
</sst>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#,##0.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164" fontId="0" fillId="0" borderId="2" xfId="0" applyNumberFormat="1" applyBorder="1" applyAlignment="1">
      <alignment vertical="center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wrapText="1"/>
    </xf>
    <xf numFmtId="14" fontId="0" fillId="0" borderId="2" xfId="0" applyNumberFormat="1" applyBorder="1" applyAlignment="1">
      <alignment horizontal="center" wrapText="1"/>
    </xf>
    <xf numFmtId="0" fontId="1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5EC3F-AE7E-407C-A94E-E5B383B14912}">
  <sheetPr>
    <tabColor rgb="FF00B050"/>
    <pageSetUpPr fitToPage="1"/>
  </sheetPr>
  <dimension ref="A1:O12"/>
  <sheetViews>
    <sheetView showGridLines="0" tabSelected="1" zoomScale="80" zoomScaleNormal="80" workbookViewId="0"/>
  </sheetViews>
  <sheetFormatPr defaultRowHeight="15" x14ac:dyDescent="0.25"/>
  <cols>
    <col min="1" max="2" width="35.5703125" bestFit="1" customWidth="1"/>
    <col min="3" max="3" width="13" bestFit="1" customWidth="1"/>
    <col min="4" max="4" width="17" bestFit="1" customWidth="1"/>
    <col min="5" max="5" width="21.28515625" bestFit="1" customWidth="1"/>
    <col min="6" max="7" width="18.5703125" bestFit="1" customWidth="1"/>
    <col min="8" max="8" width="22.140625" bestFit="1" customWidth="1"/>
    <col min="9" max="9" width="19.28515625" bestFit="1" customWidth="1"/>
    <col min="10" max="10" width="24.42578125" bestFit="1" customWidth="1"/>
    <col min="11" max="11" width="24.85546875" bestFit="1" customWidth="1"/>
    <col min="12" max="12" width="25.140625" bestFit="1" customWidth="1"/>
    <col min="13" max="13" width="23.85546875" bestFit="1" customWidth="1"/>
    <col min="14" max="14" width="21.7109375" bestFit="1" customWidth="1"/>
    <col min="15" max="15" width="15.28515625" bestFit="1" customWidth="1"/>
    <col min="16" max="16" width="10.140625" customWidth="1"/>
  </cols>
  <sheetData>
    <row r="1" spans="1:15" ht="45" x14ac:dyDescent="0.25">
      <c r="A1" s="3" t="s">
        <v>0</v>
      </c>
      <c r="B1" s="3" t="s">
        <v>1</v>
      </c>
      <c r="C1" s="3" t="s">
        <v>2</v>
      </c>
      <c r="D1" s="3" t="s">
        <v>31</v>
      </c>
      <c r="E1" s="3" t="s">
        <v>3</v>
      </c>
      <c r="F1" s="3" t="s">
        <v>4</v>
      </c>
      <c r="G1" s="3" t="s">
        <v>5</v>
      </c>
      <c r="H1" s="3" t="s">
        <v>32</v>
      </c>
      <c r="I1" s="3" t="s">
        <v>33</v>
      </c>
      <c r="J1" s="3" t="s">
        <v>34</v>
      </c>
      <c r="K1" s="3" t="s">
        <v>35</v>
      </c>
      <c r="L1" s="3" t="s">
        <v>6</v>
      </c>
      <c r="M1" s="3" t="s">
        <v>7</v>
      </c>
      <c r="N1" s="3" t="s">
        <v>8</v>
      </c>
      <c r="O1" s="3" t="s">
        <v>9</v>
      </c>
    </row>
    <row r="2" spans="1:15" x14ac:dyDescent="0.25">
      <c r="A2" s="4" t="s">
        <v>36</v>
      </c>
      <c r="B2" s="5" t="s">
        <v>10</v>
      </c>
      <c r="C2" s="5" t="s">
        <v>11</v>
      </c>
      <c r="D2" s="6">
        <v>151190000</v>
      </c>
      <c r="E2" s="6">
        <f>SUM(122540127+17541008+10410317+13225565+1921943+17621613+11928370+4872479+710733+13125201+1441083)</f>
        <v>215338439</v>
      </c>
      <c r="F2" s="2">
        <v>103</v>
      </c>
      <c r="G2" s="2">
        <v>0</v>
      </c>
      <c r="H2" s="2">
        <v>39</v>
      </c>
      <c r="I2" s="2">
        <v>17</v>
      </c>
      <c r="J2" s="2">
        <v>0</v>
      </c>
      <c r="K2" s="1">
        <f>H2-I2-J2</f>
        <v>22</v>
      </c>
      <c r="L2" s="7">
        <v>1159</v>
      </c>
      <c r="M2" s="8">
        <v>165.93</v>
      </c>
      <c r="N2" s="8">
        <v>213.98</v>
      </c>
      <c r="O2" s="9">
        <v>42736</v>
      </c>
    </row>
    <row r="3" spans="1:15" x14ac:dyDescent="0.25">
      <c r="A3" s="4" t="s">
        <v>37</v>
      </c>
      <c r="B3" s="5" t="s">
        <v>12</v>
      </c>
      <c r="C3" s="5" t="s">
        <v>13</v>
      </c>
      <c r="D3" s="6">
        <v>294000000</v>
      </c>
      <c r="E3" s="6">
        <f>SUM(377969737.78+173660+735190.96+1410655+2322225+5444000)</f>
        <v>388055468.73999995</v>
      </c>
      <c r="F3" s="2">
        <v>320</v>
      </c>
      <c r="G3" s="2">
        <v>0</v>
      </c>
      <c r="H3" s="2">
        <v>405</v>
      </c>
      <c r="I3" s="2">
        <v>203</v>
      </c>
      <c r="J3" s="2">
        <v>17</v>
      </c>
      <c r="K3" s="1">
        <f>H3-I3-J3</f>
        <v>185</v>
      </c>
      <c r="L3" s="7">
        <v>1201</v>
      </c>
      <c r="M3" s="8">
        <v>22212.6</v>
      </c>
      <c r="N3" s="8">
        <v>22218.6</v>
      </c>
      <c r="O3" s="9">
        <v>40544</v>
      </c>
    </row>
    <row r="4" spans="1:15" ht="30" x14ac:dyDescent="0.25">
      <c r="A4" s="4" t="s">
        <v>38</v>
      </c>
      <c r="B4" s="5" t="s">
        <v>14</v>
      </c>
      <c r="C4" s="5" t="s">
        <v>15</v>
      </c>
      <c r="D4" s="6">
        <v>45000000</v>
      </c>
      <c r="E4" s="10">
        <f>SUM(66918024+101756.4+23950+354800+31215+9918711)</f>
        <v>77348456.400000006</v>
      </c>
      <c r="F4" s="2">
        <v>50</v>
      </c>
      <c r="G4" s="2">
        <v>405</v>
      </c>
      <c r="H4" s="2">
        <v>584</v>
      </c>
      <c r="I4" s="2">
        <v>0</v>
      </c>
      <c r="J4" s="2">
        <v>405</v>
      </c>
      <c r="K4" s="1">
        <f t="shared" ref="K4:K10" si="0">H4-I4-J4</f>
        <v>179</v>
      </c>
      <c r="L4" s="7">
        <v>1267</v>
      </c>
      <c r="M4" s="8" t="s">
        <v>16</v>
      </c>
      <c r="N4" s="8" t="s">
        <v>16</v>
      </c>
      <c r="O4" s="9">
        <v>41640</v>
      </c>
    </row>
    <row r="5" spans="1:15" ht="60" x14ac:dyDescent="0.25">
      <c r="A5" s="4" t="s">
        <v>39</v>
      </c>
      <c r="B5" s="5" t="s">
        <v>17</v>
      </c>
      <c r="C5" s="5" t="s">
        <v>18</v>
      </c>
      <c r="D5" s="11" t="s">
        <v>19</v>
      </c>
      <c r="E5" s="6">
        <f>SUM(24101651.9+26870722.98+1427123.92+1056189.86+647745.59+2476963)</f>
        <v>56580397.25</v>
      </c>
      <c r="F5" s="1">
        <v>0</v>
      </c>
      <c r="G5" s="2">
        <v>0</v>
      </c>
      <c r="H5" s="2">
        <v>8</v>
      </c>
      <c r="I5" s="2">
        <v>0</v>
      </c>
      <c r="J5" s="2">
        <v>0</v>
      </c>
      <c r="K5" s="1">
        <v>8</v>
      </c>
      <c r="L5" s="7">
        <v>2763</v>
      </c>
      <c r="M5" s="8">
        <v>898.2</v>
      </c>
      <c r="N5" s="8">
        <v>1847.7</v>
      </c>
      <c r="O5" s="9">
        <v>42736</v>
      </c>
    </row>
    <row r="6" spans="1:15" x14ac:dyDescent="0.25">
      <c r="A6" s="4" t="s">
        <v>40</v>
      </c>
      <c r="B6" s="5" t="s">
        <v>20</v>
      </c>
      <c r="C6" s="5" t="s">
        <v>21</v>
      </c>
      <c r="D6" s="12">
        <v>344500000</v>
      </c>
      <c r="E6" s="6">
        <f>82076499+40144235+5117406+51446417+11817203+55969116+4473675+64583893+55969116+11817203</f>
        <v>383414763</v>
      </c>
      <c r="F6" s="1">
        <v>400</v>
      </c>
      <c r="G6" s="2">
        <v>0</v>
      </c>
      <c r="H6" s="2">
        <v>1070</v>
      </c>
      <c r="I6" s="1">
        <v>360</v>
      </c>
      <c r="J6" s="2">
        <v>0</v>
      </c>
      <c r="K6" s="1">
        <f>H6-I6-J6</f>
        <v>710</v>
      </c>
      <c r="L6" s="7">
        <v>1159</v>
      </c>
      <c r="M6" s="8">
        <v>-0.56999999999999995</v>
      </c>
      <c r="N6" s="8">
        <v>54.84</v>
      </c>
      <c r="O6" s="9">
        <v>43101</v>
      </c>
    </row>
    <row r="7" spans="1:15" x14ac:dyDescent="0.25">
      <c r="A7" s="4" t="s">
        <v>41</v>
      </c>
      <c r="B7" s="5" t="s">
        <v>22</v>
      </c>
      <c r="C7" s="5" t="s">
        <v>23</v>
      </c>
      <c r="D7" s="6">
        <v>19000000</v>
      </c>
      <c r="E7" s="6">
        <f>SUM(115198730+382144+14500)</f>
        <v>115595374</v>
      </c>
      <c r="F7" s="2">
        <v>46</v>
      </c>
      <c r="G7" s="2">
        <v>0</v>
      </c>
      <c r="H7" s="2" t="s">
        <v>16</v>
      </c>
      <c r="I7" s="1" t="s">
        <v>16</v>
      </c>
      <c r="J7" s="2">
        <v>0</v>
      </c>
      <c r="K7" s="1" t="s">
        <v>16</v>
      </c>
      <c r="L7" s="7" t="s">
        <v>16</v>
      </c>
      <c r="M7" s="8" t="s">
        <v>16</v>
      </c>
      <c r="N7" s="8" t="s">
        <v>16</v>
      </c>
      <c r="O7" s="9">
        <v>40544</v>
      </c>
    </row>
    <row r="8" spans="1:15" x14ac:dyDescent="0.25">
      <c r="A8" s="4" t="s">
        <v>24</v>
      </c>
      <c r="B8" s="5" t="s">
        <v>25</v>
      </c>
      <c r="C8" s="5" t="s">
        <v>23</v>
      </c>
      <c r="D8" s="6">
        <v>0</v>
      </c>
      <c r="E8" s="7">
        <v>0</v>
      </c>
      <c r="F8" s="2">
        <v>0</v>
      </c>
      <c r="G8" s="2">
        <v>0</v>
      </c>
      <c r="H8" s="2" t="s">
        <v>16</v>
      </c>
      <c r="I8" s="2" t="s">
        <v>16</v>
      </c>
      <c r="J8" s="2">
        <v>3</v>
      </c>
      <c r="K8" s="2" t="s">
        <v>16</v>
      </c>
      <c r="L8" s="2" t="s">
        <v>16</v>
      </c>
      <c r="M8" s="13" t="s">
        <v>16</v>
      </c>
      <c r="N8" s="13" t="s">
        <v>16</v>
      </c>
      <c r="O8" s="14">
        <v>37622</v>
      </c>
    </row>
    <row r="9" spans="1:15" x14ac:dyDescent="0.25">
      <c r="A9" s="4" t="s">
        <v>26</v>
      </c>
      <c r="B9" s="5" t="s">
        <v>22</v>
      </c>
      <c r="C9" s="5" t="s">
        <v>23</v>
      </c>
      <c r="D9" s="6">
        <v>19000000</v>
      </c>
      <c r="E9" s="7">
        <v>0</v>
      </c>
      <c r="F9" s="2">
        <v>46</v>
      </c>
      <c r="G9" s="2">
        <v>0</v>
      </c>
      <c r="H9" s="2" t="s">
        <v>16</v>
      </c>
      <c r="I9" s="2" t="s">
        <v>16</v>
      </c>
      <c r="J9" s="2">
        <v>0</v>
      </c>
      <c r="K9" s="2" t="s">
        <v>16</v>
      </c>
      <c r="L9" s="2" t="s">
        <v>16</v>
      </c>
      <c r="M9" s="2" t="s">
        <v>16</v>
      </c>
      <c r="N9" s="2" t="s">
        <v>16</v>
      </c>
      <c r="O9" s="15"/>
    </row>
    <row r="10" spans="1:15" x14ac:dyDescent="0.25">
      <c r="A10" s="4" t="s">
        <v>42</v>
      </c>
      <c r="B10" s="5" t="s">
        <v>27</v>
      </c>
      <c r="C10" s="5" t="s">
        <v>28</v>
      </c>
      <c r="D10" s="6">
        <v>36000000</v>
      </c>
      <c r="E10" s="6">
        <f>SUM(715112+5954975+11705153+17268869+1137184+10723104)</f>
        <v>47504397</v>
      </c>
      <c r="F10" s="2">
        <v>0</v>
      </c>
      <c r="G10" s="2">
        <v>50</v>
      </c>
      <c r="H10" s="2">
        <v>688</v>
      </c>
      <c r="I10" s="2">
        <v>8</v>
      </c>
      <c r="J10" s="2">
        <v>605</v>
      </c>
      <c r="K10" s="1">
        <f t="shared" si="0"/>
        <v>75</v>
      </c>
      <c r="L10" s="7">
        <v>874</v>
      </c>
      <c r="M10" s="13" t="s">
        <v>16</v>
      </c>
      <c r="N10" s="13" t="s">
        <v>16</v>
      </c>
      <c r="O10" s="14">
        <v>44197</v>
      </c>
    </row>
    <row r="11" spans="1:15" ht="45" x14ac:dyDescent="0.25">
      <c r="A11" s="4" t="s">
        <v>43</v>
      </c>
      <c r="B11" s="5" t="s">
        <v>25</v>
      </c>
      <c r="C11" s="5" t="s">
        <v>23</v>
      </c>
      <c r="D11" s="6">
        <v>5000000</v>
      </c>
      <c r="E11" s="6">
        <v>47386338</v>
      </c>
      <c r="F11" s="16" t="s">
        <v>29</v>
      </c>
      <c r="G11" s="16" t="s">
        <v>29</v>
      </c>
      <c r="H11" s="16" t="s">
        <v>29</v>
      </c>
      <c r="I11" s="16" t="s">
        <v>29</v>
      </c>
      <c r="J11" s="16" t="s">
        <v>29</v>
      </c>
      <c r="K11" s="16" t="s">
        <v>29</v>
      </c>
      <c r="L11" s="16" t="s">
        <v>29</v>
      </c>
      <c r="M11" s="16" t="s">
        <v>29</v>
      </c>
      <c r="N11" s="16" t="s">
        <v>29</v>
      </c>
      <c r="O11" s="15">
        <v>42370</v>
      </c>
    </row>
    <row r="12" spans="1:15" x14ac:dyDescent="0.25">
      <c r="A12" s="4" t="s">
        <v>30</v>
      </c>
      <c r="B12" s="5" t="s">
        <v>25</v>
      </c>
      <c r="C12" s="5" t="s">
        <v>23</v>
      </c>
      <c r="D12" s="6">
        <v>0</v>
      </c>
      <c r="E12" s="7">
        <v>0</v>
      </c>
      <c r="F12" s="2">
        <v>0</v>
      </c>
      <c r="G12" s="2">
        <v>0</v>
      </c>
      <c r="H12" s="2" t="s">
        <v>16</v>
      </c>
      <c r="I12" s="2" t="s">
        <v>16</v>
      </c>
      <c r="J12" s="2">
        <v>0</v>
      </c>
      <c r="K12" s="2" t="s">
        <v>16</v>
      </c>
      <c r="L12" s="2" t="s">
        <v>16</v>
      </c>
      <c r="M12" s="2" t="s">
        <v>16</v>
      </c>
      <c r="N12" s="2" t="s">
        <v>16</v>
      </c>
      <c r="O12" s="15">
        <v>44562</v>
      </c>
    </row>
  </sheetData>
  <autoFilter ref="A1:O12" xr:uid="{86C5EC3F-AE7E-407C-A94E-E5B383B14912}"/>
  <printOptions horizontalCentered="1"/>
  <pageMargins left="0.7" right="0.7" top="0.75" bottom="0.75" header="0.3" footer="0.3"/>
  <pageSetup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MSFs</vt:lpstr>
      <vt:lpstr>MSFs!Print_Area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2025-10-21T16:04:05Z</dcterms:created>
  <dcterms:modified xsi:type="dcterms:W3CDTF">2025-10-30T13:06:11Z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2025-10-30T13:05:56Z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dc621983-dfaa-4365-b466-65df2bd712a7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